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firstSheet="4" activeTab="4"/>
  </bookViews>
  <sheets>
    <sheet name="2013" sheetId="1" r:id="rId1"/>
    <sheet name="2014" sheetId="2" r:id="rId2"/>
    <sheet name="2015 1 кв." sheetId="3" r:id="rId3"/>
    <sheet name="2015 2 кв." sheetId="4" r:id="rId4"/>
    <sheet name="2017 1 кв" sheetId="12" r:id="rId5"/>
  </sheets>
  <calcPr calcId="124519"/>
</workbook>
</file>

<file path=xl/calcChain.xml><?xml version="1.0" encoding="utf-8"?>
<calcChain xmlns="http://schemas.openxmlformats.org/spreadsheetml/2006/main">
  <c r="F6" i="12"/>
  <c r="F5"/>
  <c r="F4"/>
  <c r="F3"/>
  <c r="D6"/>
  <c r="D5"/>
  <c r="D4"/>
  <c r="D3"/>
  <c r="F13"/>
  <c r="H8"/>
  <c r="H12"/>
  <c r="H13"/>
  <c r="H16"/>
  <c r="F17"/>
  <c r="G17" s="1"/>
  <c r="F16"/>
  <c r="F15"/>
  <c r="G15" s="1"/>
  <c r="F14"/>
  <c r="G14" s="1"/>
  <c r="G13"/>
  <c r="F12"/>
  <c r="F11"/>
  <c r="G11" s="1"/>
  <c r="F10"/>
  <c r="G10" s="1"/>
  <c r="F9"/>
  <c r="G9" s="1"/>
  <c r="F8"/>
  <c r="G4" l="1"/>
  <c r="H4" s="1"/>
  <c r="G16"/>
  <c r="G3"/>
  <c r="H3" s="1"/>
  <c r="H14"/>
  <c r="G6"/>
  <c r="H6" s="1"/>
  <c r="G5"/>
  <c r="H5" s="1"/>
  <c r="H15"/>
  <c r="H17"/>
  <c r="G8"/>
  <c r="H10"/>
  <c r="G12"/>
  <c r="H9"/>
  <c r="H11"/>
  <c r="H4" i="4" l="1"/>
  <c r="H3"/>
  <c r="G4"/>
  <c r="G3"/>
  <c r="F4"/>
  <c r="F3"/>
  <c r="D4"/>
  <c r="D3"/>
  <c r="H12"/>
  <c r="H13"/>
  <c r="F12"/>
  <c r="G12" s="1"/>
  <c r="F13"/>
  <c r="G13"/>
  <c r="F11"/>
  <c r="G11" s="1"/>
  <c r="H10"/>
  <c r="F10"/>
  <c r="G10" s="1"/>
  <c r="F5" i="3"/>
  <c r="H4"/>
  <c r="G4"/>
  <c r="F4"/>
  <c r="H3"/>
  <c r="G3"/>
  <c r="F3"/>
  <c r="D4"/>
  <c r="D3"/>
  <c r="H15"/>
  <c r="F14"/>
  <c r="G14" s="1"/>
  <c r="H14" s="1"/>
  <c r="F15"/>
  <c r="G15"/>
  <c r="F12"/>
  <c r="F13"/>
  <c r="G13" s="1"/>
  <c r="F10"/>
  <c r="G10" s="1"/>
  <c r="F11"/>
  <c r="G11" s="1"/>
  <c r="F9"/>
  <c r="G9" s="1"/>
  <c r="F8"/>
  <c r="H6" i="4"/>
  <c r="G6"/>
  <c r="F6"/>
  <c r="D6"/>
  <c r="H5"/>
  <c r="G5"/>
  <c r="F5"/>
  <c r="D5"/>
  <c r="D6" i="3"/>
  <c r="D5"/>
  <c r="H11" i="4" l="1"/>
  <c r="G12" i="3"/>
  <c r="H12" s="1"/>
  <c r="H13"/>
  <c r="F6"/>
  <c r="G8"/>
  <c r="H11"/>
  <c r="H6" s="1"/>
  <c r="H10"/>
  <c r="H5" s="1"/>
  <c r="G5"/>
  <c r="G6"/>
  <c r="H9"/>
  <c r="H4" i="2"/>
  <c r="G4"/>
  <c r="F4"/>
  <c r="H3"/>
  <c r="G3"/>
  <c r="F3"/>
  <c r="F5"/>
  <c r="F6"/>
  <c r="H8" i="3" l="1"/>
  <c r="D5" i="2"/>
  <c r="D4"/>
  <c r="D3"/>
  <c r="D6" l="1"/>
  <c r="G6"/>
  <c r="H6"/>
  <c r="H5"/>
  <c r="G5"/>
  <c r="F4" i="1" l="1"/>
  <c r="G4"/>
  <c r="H4"/>
  <c r="F3"/>
  <c r="G3"/>
  <c r="H3"/>
  <c r="D4"/>
  <c r="D3"/>
</calcChain>
</file>

<file path=xl/sharedStrings.xml><?xml version="1.0" encoding="utf-8"?>
<sst xmlns="http://schemas.openxmlformats.org/spreadsheetml/2006/main" count="266" uniqueCount="37">
  <si>
    <t>Факт объема и оплаты фактических потерь по сети ЗАО "НадымЭнергоСбыт" за 2-е полугодие 2013 года</t>
  </si>
  <si>
    <t>Месяц</t>
  </si>
  <si>
    <t>Наименование</t>
  </si>
  <si>
    <t>ед.изм.</t>
  </si>
  <si>
    <t>Всего объем</t>
  </si>
  <si>
    <t>Тариф</t>
  </si>
  <si>
    <t>Сумма, руб</t>
  </si>
  <si>
    <t>НДС</t>
  </si>
  <si>
    <t>Сумма с НДС, руб.</t>
  </si>
  <si>
    <t>Всего за 2-е полугодие 2013 года</t>
  </si>
  <si>
    <t>кВт.ч</t>
  </si>
  <si>
    <t>из них:</t>
  </si>
  <si>
    <t>июль</t>
  </si>
  <si>
    <t>август</t>
  </si>
  <si>
    <t>сентябрь</t>
  </si>
  <si>
    <t>октябрь</t>
  </si>
  <si>
    <t>ноябрь</t>
  </si>
  <si>
    <t>декабрь</t>
  </si>
  <si>
    <t>Технологические потери в пределах баланса в сетях СН-2</t>
  </si>
  <si>
    <t>Технологические потери в пределах баланса в сетях НН</t>
  </si>
  <si>
    <t>Факт объема и оплаты фактических потерь по сети ЗАО "НадымЭнергоСбыт" за 2014 год</t>
  </si>
  <si>
    <t>Всего за 2014 год</t>
  </si>
  <si>
    <t>январь</t>
  </si>
  <si>
    <t>март</t>
  </si>
  <si>
    <t>апрель</t>
  </si>
  <si>
    <t>май</t>
  </si>
  <si>
    <t>июнь</t>
  </si>
  <si>
    <t>сверхбаланса</t>
  </si>
  <si>
    <t>Технологические потери сверх баланса в сетях НН</t>
  </si>
  <si>
    <t>Технологические потери сверх баланса в сетях СН-2</t>
  </si>
  <si>
    <t xml:space="preserve">февраль </t>
  </si>
  <si>
    <t>Всего за 1 кв. 2015 год</t>
  </si>
  <si>
    <t>Факт объема и оплаты фактических потерь по сети ЗАО "НадымЭнергоСбыт" за 1 кв. 2015 года</t>
  </si>
  <si>
    <t>Факт объема и оплаты фактических потерь по сети ЗАО "НадымЭнергоСбыт" за 2 кв. 2015 года</t>
  </si>
  <si>
    <t>Всего за 2 кв. 2015 год</t>
  </si>
  <si>
    <t>Факт объема и оплаты фактических потерь по сети ЗАО "НадымЭнергоСбыт" за 2017 года</t>
  </si>
  <si>
    <t>Всего  за 1 кв.         2017 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</si>
</sst>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/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/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A19" workbookViewId="0">
      <selection sqref="A1:XFD1048576"/>
    </sheetView>
  </sheetViews>
  <sheetFormatPr defaultRowHeight="1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8" ht="28.5" customHeight="1" thickBot="1">
      <c r="A1" s="32" t="s">
        <v>0</v>
      </c>
      <c r="B1" s="32"/>
      <c r="C1" s="32"/>
      <c r="D1" s="32"/>
      <c r="E1" s="32"/>
      <c r="F1" s="32"/>
      <c r="G1" s="32"/>
      <c r="H1" s="32"/>
    </row>
    <row r="2" spans="1:8" ht="29.2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43.5" customHeight="1">
      <c r="A3" s="33" t="s">
        <v>9</v>
      </c>
      <c r="B3" s="2" t="s">
        <v>18</v>
      </c>
      <c r="C3" s="9" t="s">
        <v>10</v>
      </c>
      <c r="D3" s="9">
        <f>D6+D8+D10+D12+D14+D16</f>
        <v>85867</v>
      </c>
      <c r="E3" s="9"/>
      <c r="F3" s="9">
        <f t="shared" ref="F3:H3" si="0">F6+F8+F10+F12+F14+F16</f>
        <v>304437.39</v>
      </c>
      <c r="G3" s="9">
        <f t="shared" si="0"/>
        <v>54798.73</v>
      </c>
      <c r="H3" s="9">
        <f t="shared" si="0"/>
        <v>359236.12</v>
      </c>
    </row>
    <row r="4" spans="1:8" ht="41.25" customHeight="1">
      <c r="A4" s="34"/>
      <c r="B4" s="3" t="s">
        <v>19</v>
      </c>
      <c r="C4" s="10" t="s">
        <v>10</v>
      </c>
      <c r="D4" s="10">
        <f>D7+D9+D11+D13+D15+D17</f>
        <v>16045</v>
      </c>
      <c r="E4" s="10"/>
      <c r="F4" s="10">
        <f t="shared" ref="F4:H4" si="1">F7+F9+F11+F13+F15+F17</f>
        <v>57197</v>
      </c>
      <c r="G4" s="10">
        <f t="shared" si="1"/>
        <v>10295.459999999999</v>
      </c>
      <c r="H4" s="10">
        <f t="shared" si="1"/>
        <v>67492.460000000006</v>
      </c>
    </row>
    <row r="5" spans="1:8">
      <c r="A5" s="4"/>
      <c r="B5" s="35" t="s">
        <v>11</v>
      </c>
      <c r="C5" s="36"/>
      <c r="D5" s="36"/>
      <c r="E5" s="36"/>
      <c r="F5" s="36"/>
      <c r="G5" s="36"/>
      <c r="H5" s="37"/>
    </row>
    <row r="6" spans="1:8" ht="45">
      <c r="A6" s="29" t="s">
        <v>12</v>
      </c>
      <c r="B6" s="2" t="s">
        <v>18</v>
      </c>
      <c r="C6" s="10" t="s">
        <v>10</v>
      </c>
      <c r="D6" s="10">
        <v>6191</v>
      </c>
      <c r="E6" s="10">
        <v>3.5300400000000001</v>
      </c>
      <c r="F6" s="10">
        <v>21854.48</v>
      </c>
      <c r="G6" s="10">
        <v>3933.81</v>
      </c>
      <c r="H6" s="10">
        <v>25788.29</v>
      </c>
    </row>
    <row r="7" spans="1:8" ht="45">
      <c r="A7" s="30"/>
      <c r="B7" s="3" t="s">
        <v>19</v>
      </c>
      <c r="C7" s="10" t="s">
        <v>10</v>
      </c>
      <c r="D7" s="10">
        <v>1583</v>
      </c>
      <c r="E7" s="10">
        <v>3.5300400000000001</v>
      </c>
      <c r="F7" s="10">
        <v>5588.05</v>
      </c>
      <c r="G7" s="10">
        <v>1005.85</v>
      </c>
      <c r="H7" s="10">
        <v>6593.9</v>
      </c>
    </row>
    <row r="8" spans="1:8" ht="45">
      <c r="A8" s="29" t="s">
        <v>13</v>
      </c>
      <c r="B8" s="2" t="s">
        <v>18</v>
      </c>
      <c r="C8" s="10" t="s">
        <v>10</v>
      </c>
      <c r="D8" s="10">
        <v>5240</v>
      </c>
      <c r="E8" s="10">
        <v>3.6109399999999998</v>
      </c>
      <c r="F8" s="10">
        <v>18921.330000000002</v>
      </c>
      <c r="G8" s="10">
        <v>3405.84</v>
      </c>
      <c r="H8" s="10">
        <v>22327.17</v>
      </c>
    </row>
    <row r="9" spans="1:8" ht="45">
      <c r="A9" s="30"/>
      <c r="B9" s="3" t="s">
        <v>19</v>
      </c>
      <c r="C9" s="10" t="s">
        <v>10</v>
      </c>
      <c r="D9" s="10">
        <v>1024</v>
      </c>
      <c r="E9" s="10">
        <v>3.6109399999999998</v>
      </c>
      <c r="F9" s="10">
        <v>3697.6</v>
      </c>
      <c r="G9" s="10">
        <v>665.57</v>
      </c>
      <c r="H9" s="10">
        <v>4363.17</v>
      </c>
    </row>
    <row r="10" spans="1:8" ht="45">
      <c r="A10" s="29" t="s">
        <v>14</v>
      </c>
      <c r="B10" s="2" t="s">
        <v>18</v>
      </c>
      <c r="C10" s="10" t="s">
        <v>10</v>
      </c>
      <c r="D10" s="10">
        <v>5601</v>
      </c>
      <c r="E10" s="10">
        <v>3.5700799999999999</v>
      </c>
      <c r="F10" s="10">
        <v>19996.02</v>
      </c>
      <c r="G10" s="10">
        <v>3599.28</v>
      </c>
      <c r="H10" s="10">
        <v>23595.3</v>
      </c>
    </row>
    <row r="11" spans="1:8" ht="45">
      <c r="A11" s="30"/>
      <c r="B11" s="3" t="s">
        <v>19</v>
      </c>
      <c r="C11" s="10" t="s">
        <v>10</v>
      </c>
      <c r="D11" s="10">
        <v>3455</v>
      </c>
      <c r="E11" s="10">
        <v>3.5700799999999999</v>
      </c>
      <c r="F11" s="10">
        <v>12334.63</v>
      </c>
      <c r="G11" s="10">
        <v>2220.23</v>
      </c>
      <c r="H11" s="10">
        <v>14554.86</v>
      </c>
    </row>
    <row r="12" spans="1:8" ht="45">
      <c r="A12" s="29" t="s">
        <v>15</v>
      </c>
      <c r="B12" s="2" t="s">
        <v>18</v>
      </c>
      <c r="C12" s="10" t="s">
        <v>10</v>
      </c>
      <c r="D12" s="10">
        <v>6817</v>
      </c>
      <c r="E12" s="10">
        <v>3.6043099999999999</v>
      </c>
      <c r="F12" s="10">
        <v>24570.58</v>
      </c>
      <c r="G12" s="10">
        <v>4422.7</v>
      </c>
      <c r="H12" s="10">
        <v>28993.279999999999</v>
      </c>
    </row>
    <row r="13" spans="1:8" ht="45">
      <c r="A13" s="30"/>
      <c r="B13" s="3" t="s">
        <v>19</v>
      </c>
      <c r="C13" s="10" t="s">
        <v>10</v>
      </c>
      <c r="D13" s="10">
        <v>4323</v>
      </c>
      <c r="E13" s="10">
        <v>3.6043099999999999</v>
      </c>
      <c r="F13" s="10">
        <v>15581.43</v>
      </c>
      <c r="G13" s="10">
        <v>2804.66</v>
      </c>
      <c r="H13" s="10">
        <v>18386.09</v>
      </c>
    </row>
    <row r="14" spans="1:8" ht="45">
      <c r="A14" s="29" t="s">
        <v>16</v>
      </c>
      <c r="B14" s="2" t="s">
        <v>18</v>
      </c>
      <c r="C14" s="10" t="s">
        <v>10</v>
      </c>
      <c r="D14" s="10">
        <v>20501</v>
      </c>
      <c r="E14" s="10">
        <v>3.5309300000000001</v>
      </c>
      <c r="F14" s="10">
        <v>72387.600000000006</v>
      </c>
      <c r="G14" s="10">
        <v>13029.77</v>
      </c>
      <c r="H14" s="10">
        <v>85417.37</v>
      </c>
    </row>
    <row r="15" spans="1:8" ht="45">
      <c r="A15" s="30"/>
      <c r="B15" s="3" t="s">
        <v>19</v>
      </c>
      <c r="C15" s="10" t="s">
        <v>10</v>
      </c>
      <c r="D15" s="10">
        <v>1928</v>
      </c>
      <c r="E15" s="10">
        <v>3.5309300000000001</v>
      </c>
      <c r="F15" s="10">
        <v>6807.63</v>
      </c>
      <c r="G15" s="10">
        <v>1225.3699999999999</v>
      </c>
      <c r="H15" s="10">
        <v>8033</v>
      </c>
    </row>
    <row r="16" spans="1:8" ht="45">
      <c r="A16" s="31" t="s">
        <v>17</v>
      </c>
      <c r="B16" s="3" t="s">
        <v>18</v>
      </c>
      <c r="C16" s="10" t="s">
        <v>10</v>
      </c>
      <c r="D16" s="10">
        <v>41517</v>
      </c>
      <c r="E16" s="10">
        <v>3.5336699999999999</v>
      </c>
      <c r="F16" s="10">
        <v>146707.38</v>
      </c>
      <c r="G16" s="10">
        <v>26407.33</v>
      </c>
      <c r="H16" s="10">
        <v>173114.71</v>
      </c>
    </row>
    <row r="17" spans="1:11" ht="45">
      <c r="A17" s="31"/>
      <c r="B17" s="3" t="s">
        <v>19</v>
      </c>
      <c r="C17" s="10" t="s">
        <v>10</v>
      </c>
      <c r="D17" s="10">
        <v>3732</v>
      </c>
      <c r="E17" s="10">
        <v>3.5336699999999999</v>
      </c>
      <c r="F17" s="10">
        <v>13187.66</v>
      </c>
      <c r="G17" s="10">
        <v>2373.7800000000002</v>
      </c>
      <c r="H17" s="10">
        <v>15561.44</v>
      </c>
    </row>
    <row r="18" spans="1:11">
      <c r="A18" s="5"/>
      <c r="B18" s="5"/>
      <c r="C18" s="5"/>
      <c r="D18" s="5"/>
      <c r="E18" s="5"/>
      <c r="F18" s="5"/>
      <c r="G18" s="5"/>
      <c r="H18" s="5"/>
    </row>
    <row r="19" spans="1:11">
      <c r="A19" s="5"/>
      <c r="B19" s="5"/>
      <c r="C19" s="5"/>
      <c r="D19" s="5"/>
      <c r="E19" s="5"/>
      <c r="F19" s="5"/>
      <c r="G19" s="5"/>
      <c r="H19" s="5"/>
    </row>
    <row r="20" spans="1:11">
      <c r="A20" s="5"/>
      <c r="B20" s="5"/>
      <c r="C20" s="5"/>
      <c r="D20" s="5"/>
      <c r="E20" s="5"/>
      <c r="F20" s="5"/>
      <c r="G20" s="5"/>
      <c r="H20" s="5"/>
    </row>
    <row r="21" spans="1:11">
      <c r="A21" s="5"/>
      <c r="B21" s="5"/>
      <c r="C21" s="5"/>
      <c r="D21" s="5"/>
      <c r="E21" s="5"/>
      <c r="F21" s="5"/>
      <c r="G21" s="5"/>
      <c r="H21" s="5"/>
    </row>
    <row r="22" spans="1:11">
      <c r="A22" s="5"/>
      <c r="B22" s="5"/>
      <c r="C22" s="5"/>
      <c r="D22" s="5"/>
      <c r="E22" s="5"/>
      <c r="F22" s="5"/>
      <c r="G22" s="5"/>
      <c r="H22" s="5"/>
    </row>
    <row r="23" spans="1:11">
      <c r="A23" s="5"/>
      <c r="B23" s="5"/>
      <c r="C23" s="5"/>
      <c r="D23" s="5"/>
      <c r="E23" s="5"/>
      <c r="F23" s="5"/>
      <c r="G23" s="5"/>
      <c r="H23" s="5"/>
    </row>
    <row r="24" spans="1:11">
      <c r="A24" s="5"/>
      <c r="B24" s="5"/>
      <c r="C24" s="5"/>
      <c r="D24" s="5"/>
      <c r="E24" s="5"/>
      <c r="F24" s="5"/>
      <c r="G24" s="5"/>
      <c r="H24" s="5"/>
    </row>
    <row r="25" spans="1:11">
      <c r="A25" s="5"/>
      <c r="B25" s="5"/>
      <c r="C25" s="5"/>
      <c r="D25" s="5"/>
      <c r="E25" s="5"/>
      <c r="F25" s="5"/>
      <c r="G25" s="5"/>
      <c r="H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9">
    <mergeCell ref="A12:A13"/>
    <mergeCell ref="A14:A15"/>
    <mergeCell ref="A16:A17"/>
    <mergeCell ref="A1:H1"/>
    <mergeCell ref="A3:A4"/>
    <mergeCell ref="B5:H5"/>
    <mergeCell ref="A6:A7"/>
    <mergeCell ref="A8:A9"/>
    <mergeCell ref="A10:A1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workbookViewId="0">
      <selection activeCell="F8" sqref="F8"/>
    </sheetView>
  </sheetViews>
  <sheetFormatPr defaultRowHeight="1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8" ht="15.75" thickBot="1">
      <c r="A1" s="32" t="s">
        <v>20</v>
      </c>
      <c r="B1" s="32"/>
      <c r="C1" s="32"/>
      <c r="D1" s="32"/>
      <c r="E1" s="32"/>
      <c r="F1" s="32"/>
      <c r="G1" s="32"/>
      <c r="H1" s="32"/>
    </row>
    <row r="2" spans="1:8" ht="29.2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45">
      <c r="A3" s="33" t="s">
        <v>21</v>
      </c>
      <c r="B3" s="2" t="s">
        <v>18</v>
      </c>
      <c r="C3" s="9" t="s">
        <v>10</v>
      </c>
      <c r="D3" s="9">
        <f>D8+D10+D14+D18+D20+D22+D24+D28+D32+D34+D38+D42</f>
        <v>282365</v>
      </c>
      <c r="E3" s="9"/>
      <c r="F3" s="10">
        <f>SUMIF($B$8:$B$43,B3,F8:F43)</f>
        <v>461055.68</v>
      </c>
      <c r="G3" s="10">
        <f>SUMIF($B$8:$B$43,B3,G8:G43)</f>
        <v>82990.02</v>
      </c>
      <c r="H3" s="10">
        <f>SUMIF($B$8:$B$43,B3,H8:H43)</f>
        <v>544225.69999999995</v>
      </c>
    </row>
    <row r="4" spans="1:8" ht="45">
      <c r="A4" s="34"/>
      <c r="B4" s="3" t="s">
        <v>19</v>
      </c>
      <c r="C4" s="10" t="s">
        <v>10</v>
      </c>
      <c r="D4" s="10">
        <f>D9+D11+D15+D19+D21+D23+D25+D29+D33+D35+D39+D43</f>
        <v>24453</v>
      </c>
      <c r="E4" s="10"/>
      <c r="F4" s="10">
        <f>SUMIF($B$8:$B$43,B4,F8:F43)</f>
        <v>40096.380000000005</v>
      </c>
      <c r="G4" s="10">
        <f>SUMIF($B$8:$B$43,B4,G8:G43)</f>
        <v>7217.36</v>
      </c>
      <c r="H4" s="10">
        <f>SUMIF($B$8:$B$43,B4,H8:H43)</f>
        <v>47313.74</v>
      </c>
    </row>
    <row r="5" spans="1:8" ht="32.25" customHeight="1">
      <c r="A5" s="38" t="s">
        <v>27</v>
      </c>
      <c r="B5" s="2" t="s">
        <v>29</v>
      </c>
      <c r="C5" s="10" t="s">
        <v>10</v>
      </c>
      <c r="D5" s="10">
        <f>SUMIF($B$8:$B$43,"Технологические потери сверх баланса в сетях СН-2",D8:D43)</f>
        <v>87250</v>
      </c>
      <c r="E5" s="10"/>
      <c r="F5" s="10">
        <f>SUMIF($B$8:$B$43,"Технологические потери сверх баланса в сетях СН-2",F8:F43)</f>
        <v>134172.4</v>
      </c>
      <c r="G5" s="10">
        <f>SUMIF(B8:B43,"Технологические потери сверх баланса в сетях СН-2",G8:G43)</f>
        <v>24151.029999999995</v>
      </c>
      <c r="H5" s="10">
        <f>SUMIF(B8:B43,"Технологические потери сверх баланса в сетях СН-2",H8:H43)</f>
        <v>158323.43</v>
      </c>
    </row>
    <row r="6" spans="1:8" ht="31.5" customHeight="1">
      <c r="A6" s="34"/>
      <c r="B6" s="3" t="s">
        <v>28</v>
      </c>
      <c r="C6" s="10" t="s">
        <v>10</v>
      </c>
      <c r="D6" s="10">
        <f t="shared" ref="D6" si="0">SUMIF($B$9:$B$44,"Технологические потери сверх баланса в сетях НН",D9:D44)</f>
        <v>8969</v>
      </c>
      <c r="E6" s="10"/>
      <c r="F6" s="10">
        <f>SUMIF($B$9:$B$44,"Технологические потери сверх баланса в сетях НН",F9:F44)</f>
        <v>13863.029999999999</v>
      </c>
      <c r="G6" s="10">
        <f t="shared" ref="G6:H6" si="1">SUMIF($B$9:$B$44,"Технологические потери сверх баланса в сетях НН",G9:G44)</f>
        <v>2495.35</v>
      </c>
      <c r="H6" s="10">
        <f t="shared" si="1"/>
        <v>16358.380000000001</v>
      </c>
    </row>
    <row r="7" spans="1:8">
      <c r="A7" s="4"/>
      <c r="B7" s="35" t="s">
        <v>11</v>
      </c>
      <c r="C7" s="36"/>
      <c r="D7" s="36"/>
      <c r="E7" s="36"/>
      <c r="F7" s="36"/>
      <c r="G7" s="36"/>
      <c r="H7" s="37"/>
    </row>
    <row r="8" spans="1:8" ht="45">
      <c r="A8" s="29" t="s">
        <v>22</v>
      </c>
      <c r="B8" s="2" t="s">
        <v>18</v>
      </c>
      <c r="C8" s="10" t="s">
        <v>10</v>
      </c>
      <c r="D8" s="10">
        <v>42339</v>
      </c>
      <c r="E8" s="10">
        <v>1.51508</v>
      </c>
      <c r="F8" s="10">
        <v>63966.68</v>
      </c>
      <c r="G8" s="10">
        <v>11514</v>
      </c>
      <c r="H8" s="10">
        <v>75480.679999999993</v>
      </c>
    </row>
    <row r="9" spans="1:8" ht="45">
      <c r="A9" s="30"/>
      <c r="B9" s="3" t="s">
        <v>19</v>
      </c>
      <c r="C9" s="10" t="s">
        <v>10</v>
      </c>
      <c r="D9" s="10">
        <v>4078</v>
      </c>
      <c r="E9" s="10">
        <v>1.51508</v>
      </c>
      <c r="F9" s="10">
        <v>6358.79</v>
      </c>
      <c r="G9" s="10">
        <v>1144.58</v>
      </c>
      <c r="H9" s="10">
        <v>7503.37</v>
      </c>
    </row>
    <row r="10" spans="1:8" ht="45">
      <c r="A10" s="38" t="s">
        <v>30</v>
      </c>
      <c r="B10" s="2" t="s">
        <v>18</v>
      </c>
      <c r="C10" s="10" t="s">
        <v>10</v>
      </c>
      <c r="D10" s="10">
        <v>35126</v>
      </c>
      <c r="E10" s="10">
        <v>3.6109399999999998</v>
      </c>
      <c r="F10" s="10">
        <v>53088.38</v>
      </c>
      <c r="G10" s="10">
        <v>9555.91</v>
      </c>
      <c r="H10" s="10">
        <v>62644.29</v>
      </c>
    </row>
    <row r="11" spans="1:8" ht="45">
      <c r="A11" s="39"/>
      <c r="B11" s="3" t="s">
        <v>19</v>
      </c>
      <c r="C11" s="10" t="s">
        <v>10</v>
      </c>
      <c r="D11" s="10">
        <v>3874</v>
      </c>
      <c r="E11" s="10">
        <v>3.6109399999999998</v>
      </c>
      <c r="F11" s="10">
        <v>5855.05</v>
      </c>
      <c r="G11" s="10">
        <v>1053.9100000000001</v>
      </c>
      <c r="H11" s="10">
        <v>6908.96</v>
      </c>
    </row>
    <row r="12" spans="1:8" ht="34.5" customHeight="1">
      <c r="A12" s="39"/>
      <c r="B12" s="2" t="s">
        <v>29</v>
      </c>
      <c r="C12" s="10" t="s">
        <v>10</v>
      </c>
      <c r="D12" s="10">
        <v>28793</v>
      </c>
      <c r="E12" s="10">
        <v>1.41344</v>
      </c>
      <c r="F12" s="10">
        <v>40697.18</v>
      </c>
      <c r="G12" s="10">
        <v>7325.49</v>
      </c>
      <c r="H12" s="10">
        <v>48022.67</v>
      </c>
    </row>
    <row r="13" spans="1:8" ht="30">
      <c r="A13" s="34"/>
      <c r="B13" s="3" t="s">
        <v>28</v>
      </c>
      <c r="C13" s="10" t="s">
        <v>10</v>
      </c>
      <c r="D13" s="10">
        <v>3175</v>
      </c>
      <c r="E13" s="10">
        <v>1.41344</v>
      </c>
      <c r="F13" s="10">
        <v>4487.67</v>
      </c>
      <c r="G13" s="10">
        <v>807.78</v>
      </c>
      <c r="H13" s="10">
        <v>5295.45</v>
      </c>
    </row>
    <row r="14" spans="1:8" ht="45">
      <c r="A14" s="29" t="s">
        <v>23</v>
      </c>
      <c r="B14" s="2" t="s">
        <v>18</v>
      </c>
      <c r="C14" s="10" t="s">
        <v>10</v>
      </c>
      <c r="D14" s="10">
        <v>33757</v>
      </c>
      <c r="E14" s="10">
        <v>1.5475000000000001</v>
      </c>
      <c r="F14" s="10">
        <v>52238.96</v>
      </c>
      <c r="G14" s="10">
        <v>9403.01</v>
      </c>
      <c r="H14" s="10">
        <v>61641.97</v>
      </c>
    </row>
    <row r="15" spans="1:8" ht="45">
      <c r="A15" s="40"/>
      <c r="B15" s="3" t="s">
        <v>19</v>
      </c>
      <c r="C15" s="10" t="s">
        <v>10</v>
      </c>
      <c r="D15" s="10">
        <v>2243</v>
      </c>
      <c r="E15" s="10">
        <v>1.5475000000000001</v>
      </c>
      <c r="F15" s="10">
        <v>3471.04</v>
      </c>
      <c r="G15" s="10">
        <v>624.79</v>
      </c>
      <c r="H15" s="10">
        <v>4095.83</v>
      </c>
    </row>
    <row r="16" spans="1:8" ht="34.5" customHeight="1">
      <c r="A16" s="40"/>
      <c r="B16" s="2" t="s">
        <v>29</v>
      </c>
      <c r="C16" s="10" t="s">
        <v>10</v>
      </c>
      <c r="D16" s="10">
        <v>12092</v>
      </c>
      <c r="E16" s="10">
        <v>1.4539200000000001</v>
      </c>
      <c r="F16" s="10">
        <v>17580.8</v>
      </c>
      <c r="G16" s="10">
        <v>3164.54</v>
      </c>
      <c r="H16" s="10">
        <v>20745.34</v>
      </c>
    </row>
    <row r="17" spans="1:8" ht="30">
      <c r="A17" s="30"/>
      <c r="B17" s="3" t="s">
        <v>28</v>
      </c>
      <c r="C17" s="10" t="s">
        <v>10</v>
      </c>
      <c r="D17" s="10">
        <v>803</v>
      </c>
      <c r="E17" s="10">
        <v>1.4539200000000001</v>
      </c>
      <c r="F17" s="10">
        <v>1167.5</v>
      </c>
      <c r="G17" s="10">
        <v>210.15</v>
      </c>
      <c r="H17" s="10">
        <v>1377.65</v>
      </c>
    </row>
    <row r="18" spans="1:8" ht="45">
      <c r="A18" s="29" t="s">
        <v>24</v>
      </c>
      <c r="B18" s="2" t="s">
        <v>18</v>
      </c>
      <c r="C18" s="10" t="s">
        <v>10</v>
      </c>
      <c r="D18" s="10">
        <v>14683</v>
      </c>
      <c r="E18" s="10">
        <v>1.6916899999999999</v>
      </c>
      <c r="F18" s="10">
        <v>24839.08</v>
      </c>
      <c r="G18" s="10">
        <v>4471.03</v>
      </c>
      <c r="H18" s="10">
        <v>29310.11</v>
      </c>
    </row>
    <row r="19" spans="1:8" ht="45">
      <c r="A19" s="30"/>
      <c r="B19" s="3" t="s">
        <v>19</v>
      </c>
      <c r="C19" s="10" t="s">
        <v>10</v>
      </c>
      <c r="D19" s="10">
        <v>1108</v>
      </c>
      <c r="E19" s="10">
        <v>1.6916899999999999</v>
      </c>
      <c r="F19" s="10">
        <v>1874.39</v>
      </c>
      <c r="G19" s="10">
        <v>337.39</v>
      </c>
      <c r="H19" s="10">
        <v>2211.7800000000002</v>
      </c>
    </row>
    <row r="20" spans="1:8" ht="45">
      <c r="A20" s="29" t="s">
        <v>25</v>
      </c>
      <c r="B20" s="2" t="s">
        <v>18</v>
      </c>
      <c r="C20" s="10" t="s">
        <v>10</v>
      </c>
      <c r="D20" s="10">
        <v>5844</v>
      </c>
      <c r="E20" s="10">
        <v>1.65096</v>
      </c>
      <c r="F20" s="10">
        <v>9648.2099999999991</v>
      </c>
      <c r="G20" s="10">
        <v>1736.68</v>
      </c>
      <c r="H20" s="10">
        <v>11384.89</v>
      </c>
    </row>
    <row r="21" spans="1:8" ht="45">
      <c r="A21" s="30"/>
      <c r="B21" s="3" t="s">
        <v>19</v>
      </c>
      <c r="C21" s="10" t="s">
        <v>10</v>
      </c>
      <c r="D21" s="10">
        <v>486</v>
      </c>
      <c r="E21" s="10">
        <v>1.65096</v>
      </c>
      <c r="F21" s="10">
        <v>802.37</v>
      </c>
      <c r="G21" s="10">
        <v>144.43</v>
      </c>
      <c r="H21" s="10">
        <v>946.8</v>
      </c>
    </row>
    <row r="22" spans="1:8" ht="45">
      <c r="A22" s="31" t="s">
        <v>26</v>
      </c>
      <c r="B22" s="3" t="s">
        <v>18</v>
      </c>
      <c r="C22" s="10" t="s">
        <v>10</v>
      </c>
      <c r="D22" s="10">
        <v>1849</v>
      </c>
      <c r="E22" s="10">
        <v>1.5787500000000001</v>
      </c>
      <c r="F22" s="10">
        <v>2919.11</v>
      </c>
      <c r="G22" s="10">
        <v>525.44000000000005</v>
      </c>
      <c r="H22" s="10">
        <v>3444.55</v>
      </c>
    </row>
    <row r="23" spans="1:8" ht="45">
      <c r="A23" s="31"/>
      <c r="B23" s="3" t="s">
        <v>19</v>
      </c>
      <c r="C23" s="10" t="s">
        <v>10</v>
      </c>
      <c r="D23" s="10">
        <v>224</v>
      </c>
      <c r="E23" s="10">
        <v>1.5787500000000001</v>
      </c>
      <c r="F23" s="10">
        <v>353.64</v>
      </c>
      <c r="G23" s="10">
        <v>63.66</v>
      </c>
      <c r="H23" s="10">
        <v>417.3</v>
      </c>
    </row>
    <row r="24" spans="1:8" ht="45">
      <c r="A24" s="29" t="s">
        <v>12</v>
      </c>
      <c r="B24" s="2" t="s">
        <v>18</v>
      </c>
      <c r="C24" s="10" t="s">
        <v>10</v>
      </c>
      <c r="D24" s="10">
        <v>13158</v>
      </c>
      <c r="E24" s="10">
        <v>1.7828900000000001</v>
      </c>
      <c r="F24" s="10">
        <v>23459.27</v>
      </c>
      <c r="G24" s="10">
        <v>4222.67</v>
      </c>
      <c r="H24" s="10">
        <v>27861.94</v>
      </c>
    </row>
    <row r="25" spans="1:8" ht="45">
      <c r="A25" s="40"/>
      <c r="B25" s="3" t="s">
        <v>19</v>
      </c>
      <c r="C25" s="10" t="s">
        <v>10</v>
      </c>
      <c r="D25" s="10">
        <v>1842</v>
      </c>
      <c r="E25" s="10">
        <v>1.7828900000000001</v>
      </c>
      <c r="F25" s="10">
        <v>3284.08</v>
      </c>
      <c r="G25" s="10">
        <v>591.13</v>
      </c>
      <c r="H25" s="10">
        <v>3875.21</v>
      </c>
    </row>
    <row r="26" spans="1:8" ht="34.5" customHeight="1">
      <c r="A26" s="40"/>
      <c r="B26" s="2" t="s">
        <v>29</v>
      </c>
      <c r="C26" s="10" t="s">
        <v>10</v>
      </c>
      <c r="D26" s="10">
        <v>17486</v>
      </c>
      <c r="E26" s="10">
        <v>1.6709099999999999</v>
      </c>
      <c r="F26" s="10">
        <v>29217.53</v>
      </c>
      <c r="G26" s="10">
        <v>5259.16</v>
      </c>
      <c r="H26" s="10">
        <v>34476.69</v>
      </c>
    </row>
    <row r="27" spans="1:8" ht="30">
      <c r="A27" s="30"/>
      <c r="B27" s="3" t="s">
        <v>28</v>
      </c>
      <c r="C27" s="10" t="s">
        <v>10</v>
      </c>
      <c r="D27" s="10">
        <v>2447</v>
      </c>
      <c r="E27" s="10">
        <v>1.6791</v>
      </c>
      <c r="F27" s="10">
        <v>4088.72</v>
      </c>
      <c r="G27" s="10">
        <v>735.97</v>
      </c>
      <c r="H27" s="10">
        <v>4824.6899999999996</v>
      </c>
    </row>
    <row r="28" spans="1:8" ht="45">
      <c r="A28" s="29" t="s">
        <v>13</v>
      </c>
      <c r="B28" s="2" t="s">
        <v>18</v>
      </c>
      <c r="C28" s="10" t="s">
        <v>10</v>
      </c>
      <c r="D28" s="10">
        <v>16947</v>
      </c>
      <c r="E28" s="10">
        <v>1.7526600000000001</v>
      </c>
      <c r="F28" s="10">
        <v>29702.33</v>
      </c>
      <c r="G28" s="10">
        <v>5346.42</v>
      </c>
      <c r="H28" s="10">
        <v>35048.75</v>
      </c>
    </row>
    <row r="29" spans="1:8" ht="45">
      <c r="A29" s="40"/>
      <c r="B29" s="3" t="s">
        <v>19</v>
      </c>
      <c r="C29" s="10" t="s">
        <v>10</v>
      </c>
      <c r="D29" s="10">
        <v>2053</v>
      </c>
      <c r="E29" s="10">
        <v>1.7526600000000001</v>
      </c>
      <c r="F29" s="10">
        <v>3598.21</v>
      </c>
      <c r="G29" s="10">
        <v>647.67999999999995</v>
      </c>
      <c r="H29" s="10">
        <v>4245.8900000000003</v>
      </c>
    </row>
    <row r="30" spans="1:8" ht="28.5" customHeight="1">
      <c r="A30" s="40"/>
      <c r="B30" s="2" t="s">
        <v>29</v>
      </c>
      <c r="C30" s="10" t="s">
        <v>10</v>
      </c>
      <c r="D30" s="10">
        <v>11233</v>
      </c>
      <c r="E30" s="10">
        <v>1.6357299999999999</v>
      </c>
      <c r="F30" s="10">
        <v>18374.16</v>
      </c>
      <c r="G30" s="10">
        <v>3307.35</v>
      </c>
      <c r="H30" s="10">
        <v>21681.51</v>
      </c>
    </row>
    <row r="31" spans="1:8" ht="30">
      <c r="A31" s="30"/>
      <c r="B31" s="2" t="s">
        <v>28</v>
      </c>
      <c r="C31" s="10" t="s">
        <v>10</v>
      </c>
      <c r="D31" s="10">
        <v>1360</v>
      </c>
      <c r="E31" s="10">
        <v>1.6357299999999999</v>
      </c>
      <c r="F31" s="10">
        <v>2224.59</v>
      </c>
      <c r="G31" s="10">
        <v>400.43</v>
      </c>
      <c r="H31" s="10">
        <v>2625.02</v>
      </c>
    </row>
    <row r="32" spans="1:8" ht="45">
      <c r="A32" s="29" t="s">
        <v>14</v>
      </c>
      <c r="B32" s="2" t="s">
        <v>18</v>
      </c>
      <c r="C32" s="10" t="s">
        <v>10</v>
      </c>
      <c r="D32" s="10">
        <v>21430</v>
      </c>
      <c r="E32" s="10">
        <v>1.7262900000000001</v>
      </c>
      <c r="F32" s="10">
        <v>36994.39</v>
      </c>
      <c r="G32" s="10">
        <v>6658.99</v>
      </c>
      <c r="H32" s="10">
        <v>43653.38</v>
      </c>
    </row>
    <row r="33" spans="1:11" ht="45">
      <c r="A33" s="30"/>
      <c r="B33" s="3" t="s">
        <v>19</v>
      </c>
      <c r="C33" s="10" t="s">
        <v>10</v>
      </c>
      <c r="D33" s="10">
        <v>1952</v>
      </c>
      <c r="E33" s="10">
        <v>1.7262900000000001</v>
      </c>
      <c r="F33" s="10">
        <v>3369.72</v>
      </c>
      <c r="G33" s="10">
        <v>606.54999999999995</v>
      </c>
      <c r="H33" s="10">
        <v>3976.27</v>
      </c>
    </row>
    <row r="34" spans="1:11" ht="45">
      <c r="A34" s="29" t="s">
        <v>15</v>
      </c>
      <c r="B34" s="2" t="s">
        <v>18</v>
      </c>
      <c r="C34" s="10" t="s">
        <v>10</v>
      </c>
      <c r="D34" s="10">
        <v>35753</v>
      </c>
      <c r="E34" s="10">
        <v>1.7502500000000001</v>
      </c>
      <c r="F34" s="10">
        <v>62576.69</v>
      </c>
      <c r="G34" s="10">
        <v>11263.8</v>
      </c>
      <c r="H34" s="10">
        <v>73840.490000000005</v>
      </c>
    </row>
    <row r="35" spans="1:11" ht="45">
      <c r="A35" s="40"/>
      <c r="B35" s="3" t="s">
        <v>19</v>
      </c>
      <c r="C35" s="10" t="s">
        <v>10</v>
      </c>
      <c r="D35" s="10">
        <v>2247</v>
      </c>
      <c r="E35" s="10">
        <v>1.7502500000000001</v>
      </c>
      <c r="F35" s="10">
        <v>3932.81</v>
      </c>
      <c r="G35" s="10">
        <v>707.91</v>
      </c>
      <c r="H35" s="10">
        <v>4640.72</v>
      </c>
    </row>
    <row r="36" spans="1:11" ht="33" customHeight="1">
      <c r="A36" s="40"/>
      <c r="B36" s="2" t="s">
        <v>29</v>
      </c>
      <c r="C36" s="10" t="s">
        <v>10</v>
      </c>
      <c r="D36" s="10">
        <v>11857</v>
      </c>
      <c r="E36" s="10">
        <v>1.6330499999999999</v>
      </c>
      <c r="F36" s="10">
        <v>19363.07</v>
      </c>
      <c r="G36" s="10">
        <v>3485.35</v>
      </c>
      <c r="H36" s="10">
        <v>22848.42</v>
      </c>
    </row>
    <row r="37" spans="1:11" ht="30">
      <c r="A37" s="30"/>
      <c r="B37" s="2" t="s">
        <v>28</v>
      </c>
      <c r="C37" s="10" t="s">
        <v>10</v>
      </c>
      <c r="D37" s="10">
        <v>745</v>
      </c>
      <c r="E37" s="10">
        <v>1.6330499999999999</v>
      </c>
      <c r="F37" s="10">
        <v>1216.6199999999999</v>
      </c>
      <c r="G37" s="10">
        <v>218.99</v>
      </c>
      <c r="H37" s="10">
        <v>1435.61</v>
      </c>
    </row>
    <row r="38" spans="1:11" ht="45">
      <c r="A38" s="29" t="s">
        <v>16</v>
      </c>
      <c r="B38" s="2" t="s">
        <v>18</v>
      </c>
      <c r="C38" s="10" t="s">
        <v>10</v>
      </c>
      <c r="D38" s="10">
        <v>39969</v>
      </c>
      <c r="E38" s="10">
        <v>1.67424</v>
      </c>
      <c r="F38" s="10">
        <v>66917.7</v>
      </c>
      <c r="G38" s="10">
        <v>12045.19</v>
      </c>
      <c r="H38" s="10">
        <v>78962.89</v>
      </c>
      <c r="I38" s="5"/>
      <c r="J38" s="5"/>
      <c r="K38" s="5"/>
    </row>
    <row r="39" spans="1:11" ht="45">
      <c r="A39" s="40"/>
      <c r="B39" s="3" t="s">
        <v>19</v>
      </c>
      <c r="C39" s="10" t="s">
        <v>10</v>
      </c>
      <c r="D39" s="10">
        <v>3031</v>
      </c>
      <c r="E39" s="10">
        <v>1.67424</v>
      </c>
      <c r="F39" s="10">
        <v>5074.62</v>
      </c>
      <c r="G39" s="10">
        <v>913.43</v>
      </c>
      <c r="H39" s="10">
        <v>5988.05</v>
      </c>
      <c r="I39" s="5"/>
      <c r="J39" s="5"/>
      <c r="K39" s="5"/>
    </row>
    <row r="40" spans="1:11" ht="33.75" customHeight="1">
      <c r="A40" s="40"/>
      <c r="B40" s="3" t="s">
        <v>29</v>
      </c>
      <c r="C40" s="10" t="s">
        <v>10</v>
      </c>
      <c r="D40" s="10">
        <v>5789</v>
      </c>
      <c r="E40" s="10">
        <v>1.5442499999999999</v>
      </c>
      <c r="F40" s="10">
        <v>8939.66</v>
      </c>
      <c r="G40" s="10">
        <v>1609.14</v>
      </c>
      <c r="H40" s="10">
        <v>10548.8</v>
      </c>
      <c r="I40" s="5"/>
      <c r="J40" s="5"/>
      <c r="K40" s="5"/>
    </row>
    <row r="41" spans="1:11" ht="30">
      <c r="A41" s="30"/>
      <c r="B41" s="3" t="s">
        <v>28</v>
      </c>
      <c r="C41" s="10" t="s">
        <v>10</v>
      </c>
      <c r="D41" s="10">
        <v>439</v>
      </c>
      <c r="E41" s="10">
        <v>1.5442499999999999</v>
      </c>
      <c r="F41" s="10">
        <v>677.93</v>
      </c>
      <c r="G41" s="10">
        <v>122.03</v>
      </c>
      <c r="H41" s="10">
        <v>799.96</v>
      </c>
      <c r="I41" s="5"/>
      <c r="J41" s="5"/>
      <c r="K41" s="5"/>
    </row>
    <row r="42" spans="1:11" ht="45">
      <c r="A42" s="31" t="s">
        <v>17</v>
      </c>
      <c r="B42" s="3" t="s">
        <v>18</v>
      </c>
      <c r="C42" s="10" t="s">
        <v>10</v>
      </c>
      <c r="D42" s="10">
        <v>21510</v>
      </c>
      <c r="E42" s="10">
        <v>1.6134299999999999</v>
      </c>
      <c r="F42" s="10">
        <v>34704.879999999997</v>
      </c>
      <c r="G42" s="10">
        <v>6246.88</v>
      </c>
      <c r="H42" s="10">
        <v>40951.760000000002</v>
      </c>
      <c r="I42" s="5"/>
      <c r="J42" s="5"/>
      <c r="K42" s="5"/>
    </row>
    <row r="43" spans="1:11" ht="45">
      <c r="A43" s="31"/>
      <c r="B43" s="3" t="s">
        <v>19</v>
      </c>
      <c r="C43" s="10" t="s">
        <v>10</v>
      </c>
      <c r="D43" s="10">
        <v>1315</v>
      </c>
      <c r="E43" s="10">
        <v>1.6134299999999999</v>
      </c>
      <c r="F43" s="10">
        <v>2121.66</v>
      </c>
      <c r="G43" s="10">
        <v>381.9</v>
      </c>
      <c r="H43" s="10">
        <v>2503.56</v>
      </c>
      <c r="I43" s="5"/>
      <c r="J43" s="5"/>
      <c r="K43" s="5"/>
    </row>
    <row r="44" spans="1:1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16">
    <mergeCell ref="A1:H1"/>
    <mergeCell ref="A3:A4"/>
    <mergeCell ref="B7:H7"/>
    <mergeCell ref="A8:A9"/>
    <mergeCell ref="A14:A17"/>
    <mergeCell ref="A42:A43"/>
    <mergeCell ref="A10:A13"/>
    <mergeCell ref="A5:A6"/>
    <mergeCell ref="A18:A19"/>
    <mergeCell ref="A20:A21"/>
    <mergeCell ref="A22:A23"/>
    <mergeCell ref="A32:A33"/>
    <mergeCell ref="A28:A31"/>
    <mergeCell ref="A24:A27"/>
    <mergeCell ref="A34:A37"/>
    <mergeCell ref="A38:A41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workbookViewId="0">
      <selection sqref="A1:XFD1048576"/>
    </sheetView>
  </sheetViews>
  <sheetFormatPr defaultRowHeight="1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11" ht="15.75" thickBot="1">
      <c r="A1" s="32" t="s">
        <v>32</v>
      </c>
      <c r="B1" s="32"/>
      <c r="C1" s="32"/>
      <c r="D1" s="32"/>
      <c r="E1" s="32"/>
      <c r="F1" s="32"/>
      <c r="G1" s="32"/>
      <c r="H1" s="32"/>
    </row>
    <row r="2" spans="1:11" ht="29.2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11" ht="45">
      <c r="A3" s="33" t="s">
        <v>31</v>
      </c>
      <c r="B3" s="2" t="s">
        <v>18</v>
      </c>
      <c r="C3" s="9" t="s">
        <v>10</v>
      </c>
      <c r="D3" s="26">
        <f>D8+D12+D14</f>
        <v>117826</v>
      </c>
      <c r="E3" s="9"/>
      <c r="F3" s="11">
        <f>F8+F12+F14</f>
        <v>204975.10891999997</v>
      </c>
      <c r="G3" s="11">
        <f>G8+G12+G14</f>
        <v>36895.519605599991</v>
      </c>
      <c r="H3" s="11">
        <f>G3+F3</f>
        <v>241870.62852559995</v>
      </c>
    </row>
    <row r="4" spans="1:11" ht="45">
      <c r="A4" s="34"/>
      <c r="B4" s="3" t="s">
        <v>19</v>
      </c>
      <c r="C4" s="10" t="s">
        <v>10</v>
      </c>
      <c r="D4" s="10">
        <f>D9+D13+D15</f>
        <v>6200</v>
      </c>
      <c r="E4" s="10"/>
      <c r="F4" s="11">
        <f>F9+F13+F15</f>
        <v>10784.765600000001</v>
      </c>
      <c r="G4" s="11">
        <f>G9+G13+G15</f>
        <v>1941.2578079999994</v>
      </c>
      <c r="H4" s="11">
        <f>G4+F4</f>
        <v>12726.023408000001</v>
      </c>
    </row>
    <row r="5" spans="1:11" ht="45">
      <c r="A5" s="38" t="s">
        <v>27</v>
      </c>
      <c r="B5" s="2" t="s">
        <v>29</v>
      </c>
      <c r="C5" s="10" t="s">
        <v>10</v>
      </c>
      <c r="D5" s="10">
        <f>SUMIF($B$8:$B$15,"Технологические потери сверх баланса в сетях СН-2",D8:D15)</f>
        <v>25</v>
      </c>
      <c r="E5" s="10"/>
      <c r="F5" s="11">
        <f>SUMIF($B$8:$B$15,"Технологические потери сверх баланса в сетях СН-2",F8:F15)</f>
        <v>39.338999999999999</v>
      </c>
      <c r="G5" s="11">
        <f>SUMIF(B8:B15,"Технологические потери сверх баланса в сетях СН-2",G8:G15)</f>
        <v>7.0810199999999952</v>
      </c>
      <c r="H5" s="11">
        <f>SUMIF(B8:B15,"Технологические потери сверх баланса в сетях СН-2",H8:H15)</f>
        <v>46.420019999999994</v>
      </c>
    </row>
    <row r="6" spans="1:11" ht="30">
      <c r="A6" s="34"/>
      <c r="B6" s="3" t="s">
        <v>28</v>
      </c>
      <c r="C6" s="10" t="s">
        <v>10</v>
      </c>
      <c r="D6" s="10">
        <f>SUMIF($B$9:$B$16,"Технологические потери сверх баланса в сетях НН",D9:D16)</f>
        <v>1</v>
      </c>
      <c r="E6" s="10"/>
      <c r="F6" s="11">
        <f>SUMIF($B$9:$B$16,"Технологические потери сверх баланса в сетях НН",F9:F16)</f>
        <v>1.5735600000000001</v>
      </c>
      <c r="G6" s="11">
        <f>SUMIF($B$9:$B$16,"Технологические потери сверх баланса в сетях НН",G9:G16)</f>
        <v>0.28324079999999996</v>
      </c>
      <c r="H6" s="11">
        <f>SUMIF($B$9:$B$16,"Технологические потери сверх баланса в сетях НН",H9:H16)</f>
        <v>1.8468008</v>
      </c>
    </row>
    <row r="7" spans="1:11" ht="15.75" thickBot="1">
      <c r="A7" s="18"/>
      <c r="B7" s="46" t="s">
        <v>11</v>
      </c>
      <c r="C7" s="47"/>
      <c r="D7" s="47"/>
      <c r="E7" s="47"/>
      <c r="F7" s="47"/>
      <c r="G7" s="47"/>
      <c r="H7" s="48"/>
    </row>
    <row r="8" spans="1:11" ht="45">
      <c r="A8" s="41" t="s">
        <v>22</v>
      </c>
      <c r="B8" s="12" t="s">
        <v>18</v>
      </c>
      <c r="C8" s="13" t="s">
        <v>10</v>
      </c>
      <c r="D8" s="13">
        <v>50328</v>
      </c>
      <c r="E8" s="13">
        <v>1.69939</v>
      </c>
      <c r="F8" s="19">
        <f>D8*E8</f>
        <v>85526.899919999996</v>
      </c>
      <c r="G8" s="19">
        <f>F8*1.18-F8</f>
        <v>15394.841985599996</v>
      </c>
      <c r="H8" s="20">
        <f>F8+G8</f>
        <v>100921.74190559999</v>
      </c>
    </row>
    <row r="9" spans="1:11" ht="45">
      <c r="A9" s="43"/>
      <c r="B9" s="3" t="s">
        <v>19</v>
      </c>
      <c r="C9" s="10" t="s">
        <v>10</v>
      </c>
      <c r="D9" s="10">
        <v>2672</v>
      </c>
      <c r="E9" s="10">
        <v>1.69939</v>
      </c>
      <c r="F9" s="11">
        <f>D9*E9</f>
        <v>4540.7700800000002</v>
      </c>
      <c r="G9" s="11">
        <f>F9*1.18-F9</f>
        <v>817.33861439999964</v>
      </c>
      <c r="H9" s="21">
        <f>F9+G9</f>
        <v>5358.1086943999999</v>
      </c>
    </row>
    <row r="10" spans="1:11" ht="45">
      <c r="A10" s="43"/>
      <c r="B10" s="2" t="s">
        <v>29</v>
      </c>
      <c r="C10" s="10" t="s">
        <v>10</v>
      </c>
      <c r="D10" s="10">
        <v>25</v>
      </c>
      <c r="E10" s="10">
        <v>1.5735600000000001</v>
      </c>
      <c r="F10" s="11">
        <f>D10*E10</f>
        <v>39.338999999999999</v>
      </c>
      <c r="G10" s="11">
        <f>F10*1.18-F10</f>
        <v>7.0810199999999952</v>
      </c>
      <c r="H10" s="21">
        <f>F10+G10</f>
        <v>46.420019999999994</v>
      </c>
    </row>
    <row r="11" spans="1:11" ht="30.75" thickBot="1">
      <c r="A11" s="42"/>
      <c r="B11" s="15" t="s">
        <v>28</v>
      </c>
      <c r="C11" s="16" t="s">
        <v>10</v>
      </c>
      <c r="D11" s="16">
        <v>1</v>
      </c>
      <c r="E11" s="16">
        <v>1.5735600000000001</v>
      </c>
      <c r="F11" s="22">
        <f>D11*E11</f>
        <v>1.5735600000000001</v>
      </c>
      <c r="G11" s="22">
        <f>F11*1.18-F11</f>
        <v>0.28324079999999996</v>
      </c>
      <c r="H11" s="23">
        <f>F11+G11-0.01</f>
        <v>1.8468008</v>
      </c>
    </row>
    <row r="12" spans="1:11" ht="45">
      <c r="A12" s="44" t="s">
        <v>30</v>
      </c>
      <c r="B12" s="12" t="s">
        <v>18</v>
      </c>
      <c r="C12" s="13" t="s">
        <v>10</v>
      </c>
      <c r="D12" s="13">
        <v>36974</v>
      </c>
      <c r="E12" s="13">
        <v>1.77586</v>
      </c>
      <c r="F12" s="19">
        <f t="shared" ref="F12:F13" si="0">D12*E12</f>
        <v>65660.647639999996</v>
      </c>
      <c r="G12" s="19">
        <f t="shared" ref="G12:G15" si="1">F12*1.18-F12</f>
        <v>11818.916575199997</v>
      </c>
      <c r="H12" s="20">
        <f>F12+G12+0.01</f>
        <v>77479.574215199988</v>
      </c>
    </row>
    <row r="13" spans="1:11" ht="45.75" thickBot="1">
      <c r="A13" s="45"/>
      <c r="B13" s="15" t="s">
        <v>19</v>
      </c>
      <c r="C13" s="16" t="s">
        <v>10</v>
      </c>
      <c r="D13" s="16">
        <v>1980</v>
      </c>
      <c r="E13" s="16">
        <v>1.77586</v>
      </c>
      <c r="F13" s="24">
        <f t="shared" si="0"/>
        <v>3516.2028</v>
      </c>
      <c r="G13" s="24">
        <f t="shared" si="1"/>
        <v>632.9165039999998</v>
      </c>
      <c r="H13" s="25">
        <f>F13+G13</f>
        <v>4149.1193039999998</v>
      </c>
    </row>
    <row r="14" spans="1:11" ht="45">
      <c r="A14" s="41" t="s">
        <v>23</v>
      </c>
      <c r="B14" s="12" t="s">
        <v>18</v>
      </c>
      <c r="C14" s="13" t="s">
        <v>10</v>
      </c>
      <c r="D14" s="13">
        <v>30524</v>
      </c>
      <c r="E14" s="13">
        <v>1.76214</v>
      </c>
      <c r="F14" s="19">
        <f t="shared" ref="F14:F15" si="2">D14*E14</f>
        <v>53787.56136</v>
      </c>
      <c r="G14" s="19">
        <f t="shared" si="1"/>
        <v>9681.7610447999978</v>
      </c>
      <c r="H14" s="20">
        <f t="shared" ref="H14" si="3">F14+G14</f>
        <v>63469.322404799997</v>
      </c>
    </row>
    <row r="15" spans="1:11" ht="45.75" thickBot="1">
      <c r="A15" s="42"/>
      <c r="B15" s="15" t="s">
        <v>19</v>
      </c>
      <c r="C15" s="16" t="s">
        <v>10</v>
      </c>
      <c r="D15" s="16">
        <v>1548</v>
      </c>
      <c r="E15" s="16">
        <v>1.76214</v>
      </c>
      <c r="F15" s="24">
        <f t="shared" si="2"/>
        <v>2727.7927199999999</v>
      </c>
      <c r="G15" s="24">
        <f t="shared" si="1"/>
        <v>491.00268959999994</v>
      </c>
      <c r="H15" s="25">
        <f>F15+G15-0.01</f>
        <v>3218.7854095999996</v>
      </c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7">
    <mergeCell ref="A14:A15"/>
    <mergeCell ref="A8:A11"/>
    <mergeCell ref="A12:A13"/>
    <mergeCell ref="A1:H1"/>
    <mergeCell ref="A3:A4"/>
    <mergeCell ref="A5:A6"/>
    <mergeCell ref="B7:H7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topLeftCell="A7" workbookViewId="0">
      <selection activeCell="B8" sqref="A8:XFD13"/>
    </sheetView>
  </sheetViews>
  <sheetFormatPr defaultRowHeight="1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11" ht="15.75" customHeight="1" thickBot="1">
      <c r="A1" s="32" t="s">
        <v>33</v>
      </c>
      <c r="B1" s="32"/>
      <c r="C1" s="32"/>
      <c r="D1" s="32"/>
      <c r="E1" s="32"/>
      <c r="F1" s="32"/>
      <c r="G1" s="32"/>
      <c r="H1" s="32"/>
    </row>
    <row r="2" spans="1:11" ht="29.2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11" ht="45">
      <c r="A3" s="33" t="s">
        <v>34</v>
      </c>
      <c r="B3" s="2" t="s">
        <v>18</v>
      </c>
      <c r="C3" s="9" t="s">
        <v>10</v>
      </c>
      <c r="D3" s="9">
        <f>D10+D12</f>
        <v>6914</v>
      </c>
      <c r="E3" s="9"/>
      <c r="F3" s="11">
        <f>F10+F12</f>
        <v>11081.010389999999</v>
      </c>
      <c r="G3" s="11">
        <f>G10+G12</f>
        <v>1994.5818702000001</v>
      </c>
      <c r="H3" s="11">
        <f>F3+G3</f>
        <v>13075.592260199999</v>
      </c>
    </row>
    <row r="4" spans="1:11" ht="45">
      <c r="A4" s="34"/>
      <c r="B4" s="3" t="s">
        <v>19</v>
      </c>
      <c r="C4" s="10" t="s">
        <v>10</v>
      </c>
      <c r="D4" s="10">
        <f>D11+D13</f>
        <v>722</v>
      </c>
      <c r="E4" s="10"/>
      <c r="F4" s="11">
        <f>F11+F13</f>
        <v>1156.7955200000001</v>
      </c>
      <c r="G4" s="11">
        <f>G11+G13</f>
        <v>208.22319359999995</v>
      </c>
      <c r="H4" s="11">
        <f>G4+F4</f>
        <v>1365.0187136</v>
      </c>
    </row>
    <row r="5" spans="1:11" ht="33" customHeight="1">
      <c r="A5" s="38" t="s">
        <v>27</v>
      </c>
      <c r="B5" s="2" t="s">
        <v>29</v>
      </c>
      <c r="C5" s="10" t="s">
        <v>10</v>
      </c>
      <c r="D5" s="10">
        <f>SUMIF($B$8:$B$13,"Технологические потери сверх баланса в сетях СН-2",D8:D13)</f>
        <v>0</v>
      </c>
      <c r="E5" s="10"/>
      <c r="F5" s="10">
        <f>SUMIF($B$8:$B$13,"Технологические потери сверх баланса в сетях СН-2",F8:F13)</f>
        <v>0</v>
      </c>
      <c r="G5" s="10">
        <f>SUMIF(B8:B13,"Технологические потери сверх баланса в сетях СН-2",G8:G13)</f>
        <v>0</v>
      </c>
      <c r="H5" s="10">
        <f>SUMIF(B8:B13,"Технологические потери сверх баланса в сетях СН-2",H8:H13)</f>
        <v>0</v>
      </c>
    </row>
    <row r="6" spans="1:11" ht="30">
      <c r="A6" s="34"/>
      <c r="B6" s="3" t="s">
        <v>28</v>
      </c>
      <c r="C6" s="10" t="s">
        <v>10</v>
      </c>
      <c r="D6" s="10">
        <f>SUMIF($B$8:$B$14,"Технологические потери сверх баланса в сетях НН",D8:D14)</f>
        <v>0</v>
      </c>
      <c r="E6" s="10"/>
      <c r="F6" s="10">
        <f>SUMIF($B$8:$B$14,"Технологические потери сверх баланса в сетях НН",F8:F14)</f>
        <v>0</v>
      </c>
      <c r="G6" s="10">
        <f>SUMIF($B$8:$B$14,"Технологические потери сверх баланса в сетях НН",G8:G14)</f>
        <v>0</v>
      </c>
      <c r="H6" s="10">
        <f>SUMIF($B$8:$B$14,"Технологические потери сверх баланса в сетях НН",H8:H14)</f>
        <v>0</v>
      </c>
    </row>
    <row r="7" spans="1:11" ht="15.75" thickBot="1">
      <c r="A7" s="18"/>
      <c r="B7" s="46" t="s">
        <v>11</v>
      </c>
      <c r="C7" s="47"/>
      <c r="D7" s="47"/>
      <c r="E7" s="47"/>
      <c r="F7" s="47"/>
      <c r="G7" s="47"/>
      <c r="H7" s="48"/>
    </row>
    <row r="8" spans="1:11" ht="45">
      <c r="A8" s="41" t="s">
        <v>24</v>
      </c>
      <c r="B8" s="12" t="s">
        <v>18</v>
      </c>
      <c r="C8" s="13" t="s">
        <v>10</v>
      </c>
      <c r="D8" s="13">
        <v>0</v>
      </c>
      <c r="E8" s="13">
        <v>0</v>
      </c>
      <c r="F8" s="13">
        <v>0</v>
      </c>
      <c r="G8" s="13">
        <v>0</v>
      </c>
      <c r="H8" s="14">
        <v>0</v>
      </c>
    </row>
    <row r="9" spans="1:11" ht="45.75" thickBot="1">
      <c r="A9" s="42"/>
      <c r="B9" s="15" t="s">
        <v>19</v>
      </c>
      <c r="C9" s="16" t="s">
        <v>10</v>
      </c>
      <c r="D9" s="16">
        <v>0</v>
      </c>
      <c r="E9" s="16">
        <v>0</v>
      </c>
      <c r="F9" s="16">
        <v>0</v>
      </c>
      <c r="G9" s="16">
        <v>0</v>
      </c>
      <c r="H9" s="17">
        <v>0</v>
      </c>
    </row>
    <row r="10" spans="1:11" ht="45">
      <c r="A10" s="41" t="s">
        <v>25</v>
      </c>
      <c r="B10" s="12" t="s">
        <v>18</v>
      </c>
      <c r="C10" s="13" t="s">
        <v>10</v>
      </c>
      <c r="D10" s="13">
        <v>2103</v>
      </c>
      <c r="E10" s="13">
        <v>1.6094900000000001</v>
      </c>
      <c r="F10" s="19">
        <f>E10*D10</f>
        <v>3384.75747</v>
      </c>
      <c r="G10" s="19">
        <f>F10*1.18-F10</f>
        <v>609.25634459999992</v>
      </c>
      <c r="H10" s="20">
        <f>G10+F10+0.01</f>
        <v>3994.0238146000002</v>
      </c>
    </row>
    <row r="11" spans="1:11" ht="45.75" thickBot="1">
      <c r="A11" s="42"/>
      <c r="B11" s="15" t="s">
        <v>19</v>
      </c>
      <c r="C11" s="16" t="s">
        <v>10</v>
      </c>
      <c r="D11" s="16">
        <v>184</v>
      </c>
      <c r="E11" s="16">
        <v>1.6094900000000001</v>
      </c>
      <c r="F11" s="24">
        <f>E11*D11</f>
        <v>296.14616000000001</v>
      </c>
      <c r="G11" s="24">
        <f>F11*1.18-F11</f>
        <v>53.306308800000011</v>
      </c>
      <c r="H11" s="25">
        <f>G11+F11+0.01</f>
        <v>349.46246880000001</v>
      </c>
    </row>
    <row r="12" spans="1:11" ht="45">
      <c r="A12" s="49" t="s">
        <v>26</v>
      </c>
      <c r="B12" s="12" t="s">
        <v>18</v>
      </c>
      <c r="C12" s="13" t="s">
        <v>10</v>
      </c>
      <c r="D12" s="13">
        <v>4811</v>
      </c>
      <c r="E12" s="13">
        <v>1.59972</v>
      </c>
      <c r="F12" s="19">
        <f t="shared" ref="F12:F13" si="0">E12*D12</f>
        <v>7696.2529199999999</v>
      </c>
      <c r="G12" s="19">
        <f t="shared" ref="G12:G13" si="1">F12*1.18-F12</f>
        <v>1385.3255256000002</v>
      </c>
      <c r="H12" s="20">
        <f>G12+F12</f>
        <v>9081.5784456000001</v>
      </c>
    </row>
    <row r="13" spans="1:11" ht="45.75" thickBot="1">
      <c r="A13" s="50"/>
      <c r="B13" s="15" t="s">
        <v>19</v>
      </c>
      <c r="C13" s="16" t="s">
        <v>10</v>
      </c>
      <c r="D13" s="16">
        <v>538</v>
      </c>
      <c r="E13" s="16">
        <v>1.59972</v>
      </c>
      <c r="F13" s="24">
        <f t="shared" si="0"/>
        <v>860.64936</v>
      </c>
      <c r="G13" s="24">
        <f t="shared" si="1"/>
        <v>154.91688479999993</v>
      </c>
      <c r="H13" s="25">
        <f>G13+F13</f>
        <v>1015.5662447999999</v>
      </c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7">
    <mergeCell ref="A8:A9"/>
    <mergeCell ref="A10:A11"/>
    <mergeCell ref="A12:A13"/>
    <mergeCell ref="A1:H1"/>
    <mergeCell ref="A3:A4"/>
    <mergeCell ref="A5:A6"/>
    <mergeCell ref="B7:H7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Y17"/>
  <sheetViews>
    <sheetView tabSelected="1" topLeftCell="A13" workbookViewId="0">
      <selection activeCell="M8" sqref="M8"/>
    </sheetView>
  </sheetViews>
  <sheetFormatPr defaultRowHeight="15"/>
  <cols>
    <col min="1" max="1" width="15.7109375" style="1" customWidth="1"/>
    <col min="2" max="2" width="34.5703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1.85546875" style="1" customWidth="1"/>
    <col min="8" max="8" width="21.28515625" style="1" customWidth="1"/>
    <col min="9" max="103" width="9.140625" style="5"/>
    <col min="104" max="16384" width="9.140625" style="1"/>
  </cols>
  <sheetData>
    <row r="1" spans="1:8" ht="15.75" thickBot="1">
      <c r="A1" s="32" t="s">
        <v>35</v>
      </c>
      <c r="B1" s="32"/>
      <c r="C1" s="32"/>
      <c r="D1" s="32"/>
      <c r="E1" s="32"/>
      <c r="F1" s="32"/>
      <c r="G1" s="32"/>
      <c r="H1" s="32"/>
    </row>
    <row r="2" spans="1:8" ht="15.7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30">
      <c r="A3" s="44" t="s">
        <v>36</v>
      </c>
      <c r="B3" s="2" t="s">
        <v>18</v>
      </c>
      <c r="C3" s="9" t="s">
        <v>10</v>
      </c>
      <c r="D3" s="26">
        <f>D8+D12+D14</f>
        <v>41793</v>
      </c>
      <c r="E3" s="9"/>
      <c r="F3" s="11">
        <f>F8+F12+F14</f>
        <v>94231.878989999997</v>
      </c>
      <c r="G3" s="11">
        <f>F3*0.18</f>
        <v>16961.7382182</v>
      </c>
      <c r="H3" s="21">
        <f>G3+F3</f>
        <v>111193.6172082</v>
      </c>
    </row>
    <row r="4" spans="1:8" ht="30">
      <c r="A4" s="51"/>
      <c r="B4" s="3" t="s">
        <v>19</v>
      </c>
      <c r="C4" s="10" t="s">
        <v>10</v>
      </c>
      <c r="D4" s="10">
        <f>D9+D13+D15</f>
        <v>4033</v>
      </c>
      <c r="E4" s="10"/>
      <c r="F4" s="11">
        <f>F9+F13+F15</f>
        <v>9037.4462800000001</v>
      </c>
      <c r="G4" s="11">
        <f t="shared" ref="G4:G6" si="0">F4*0.18</f>
        <v>1626.7403303999999</v>
      </c>
      <c r="H4" s="21">
        <f t="shared" ref="H4:H6" si="1">G4+F4</f>
        <v>10664.1866104</v>
      </c>
    </row>
    <row r="5" spans="1:8" ht="30">
      <c r="A5" s="52" t="s">
        <v>27</v>
      </c>
      <c r="B5" s="2" t="s">
        <v>29</v>
      </c>
      <c r="C5" s="10" t="s">
        <v>10</v>
      </c>
      <c r="D5" s="10">
        <f>D16</f>
        <v>4061</v>
      </c>
      <c r="E5" s="10"/>
      <c r="F5" s="11">
        <f>F16</f>
        <v>8029.4498100000001</v>
      </c>
      <c r="G5" s="11">
        <f t="shared" si="0"/>
        <v>1445.3009657999999</v>
      </c>
      <c r="H5" s="21">
        <f t="shared" si="1"/>
        <v>9474.7507757999992</v>
      </c>
    </row>
    <row r="6" spans="1:8" ht="30">
      <c r="A6" s="51"/>
      <c r="B6" s="3" t="s">
        <v>28</v>
      </c>
      <c r="C6" s="10" t="s">
        <v>10</v>
      </c>
      <c r="D6" s="10">
        <f>D17</f>
        <v>437</v>
      </c>
      <c r="E6" s="10"/>
      <c r="F6" s="11">
        <f>F17</f>
        <v>864.04076999999995</v>
      </c>
      <c r="G6" s="11">
        <f t="shared" si="0"/>
        <v>155.52733859999998</v>
      </c>
      <c r="H6" s="21">
        <f t="shared" si="1"/>
        <v>1019.5681086</v>
      </c>
    </row>
    <row r="7" spans="1:8" ht="15.75" thickBot="1">
      <c r="A7" s="28"/>
      <c r="B7" s="46" t="s">
        <v>11</v>
      </c>
      <c r="C7" s="47"/>
      <c r="D7" s="47"/>
      <c r="E7" s="47"/>
      <c r="F7" s="47"/>
      <c r="G7" s="47"/>
      <c r="H7" s="53"/>
    </row>
    <row r="8" spans="1:8" ht="30.75" thickBot="1">
      <c r="A8" s="41" t="s">
        <v>22</v>
      </c>
      <c r="B8" s="12" t="s">
        <v>18</v>
      </c>
      <c r="C8" s="13" t="s">
        <v>10</v>
      </c>
      <c r="D8" s="13">
        <v>5286</v>
      </c>
      <c r="E8" s="27">
        <v>2.0255399999999999</v>
      </c>
      <c r="F8" s="19">
        <f>D8*E8</f>
        <v>10707.004439999999</v>
      </c>
      <c r="G8" s="19">
        <f>F8*1.18-F8</f>
        <v>1927.2607991999994</v>
      </c>
      <c r="H8" s="20">
        <f>F8+G8-0.01</f>
        <v>12634.255239199998</v>
      </c>
    </row>
    <row r="9" spans="1:8" ht="30">
      <c r="A9" s="43"/>
      <c r="B9" s="3" t="s">
        <v>19</v>
      </c>
      <c r="C9" s="10" t="s">
        <v>10</v>
      </c>
      <c r="D9" s="10">
        <v>449</v>
      </c>
      <c r="E9" s="27">
        <v>2.0255399999999999</v>
      </c>
      <c r="F9" s="11">
        <f>D9*E9</f>
        <v>909.46745999999996</v>
      </c>
      <c r="G9" s="11">
        <f>F9*1.18-F9</f>
        <v>163.70414279999989</v>
      </c>
      <c r="H9" s="21">
        <f>F9+G9</f>
        <v>1073.1716027999998</v>
      </c>
    </row>
    <row r="10" spans="1:8" ht="1.5" customHeight="1" thickBot="1">
      <c r="A10" s="43"/>
      <c r="B10" s="2" t="s">
        <v>29</v>
      </c>
      <c r="C10" s="10" t="s">
        <v>10</v>
      </c>
      <c r="D10" s="10">
        <v>0</v>
      </c>
      <c r="E10" s="10">
        <v>0</v>
      </c>
      <c r="F10" s="11">
        <f>D10*E10</f>
        <v>0</v>
      </c>
      <c r="G10" s="11">
        <f>F10*1.18-F10</f>
        <v>0</v>
      </c>
      <c r="H10" s="21">
        <f>F10+G10-0.01</f>
        <v>-0.01</v>
      </c>
    </row>
    <row r="11" spans="1:8" ht="30.75" hidden="1" thickBot="1">
      <c r="A11" s="42"/>
      <c r="B11" s="15" t="s">
        <v>28</v>
      </c>
      <c r="C11" s="16" t="s">
        <v>10</v>
      </c>
      <c r="D11" s="16">
        <v>0</v>
      </c>
      <c r="E11" s="16">
        <v>0</v>
      </c>
      <c r="F11" s="22">
        <f>D11*E11</f>
        <v>0</v>
      </c>
      <c r="G11" s="22">
        <f>F11*1.18-F11</f>
        <v>0</v>
      </c>
      <c r="H11" s="23">
        <f>F11+G11</f>
        <v>0</v>
      </c>
    </row>
    <row r="12" spans="1:8" ht="30.75" thickBot="1">
      <c r="A12" s="44" t="s">
        <v>30</v>
      </c>
      <c r="B12" s="12" t="s">
        <v>18</v>
      </c>
      <c r="C12" s="13" t="s">
        <v>10</v>
      </c>
      <c r="D12" s="13">
        <v>14528</v>
      </c>
      <c r="E12" s="13">
        <v>2.4947900000000001</v>
      </c>
      <c r="F12" s="19">
        <f t="shared" ref="F12:F15" si="2">D12*E12</f>
        <v>36244.309119999998</v>
      </c>
      <c r="G12" s="19">
        <f t="shared" ref="G12:G15" si="3">F12*1.18-F12</f>
        <v>6523.9756415999946</v>
      </c>
      <c r="H12" s="20">
        <f>F12+G12+0.01</f>
        <v>42768.294761599995</v>
      </c>
    </row>
    <row r="13" spans="1:8" ht="30.75" thickBot="1">
      <c r="A13" s="45"/>
      <c r="B13" s="15" t="s">
        <v>19</v>
      </c>
      <c r="C13" s="16" t="s">
        <v>10</v>
      </c>
      <c r="D13" s="16">
        <v>1217</v>
      </c>
      <c r="E13" s="13">
        <v>2.4947900000000001</v>
      </c>
      <c r="F13" s="24">
        <f>D13*E13</f>
        <v>3036.1594300000002</v>
      </c>
      <c r="G13" s="24">
        <f t="shared" si="3"/>
        <v>546.50869739999962</v>
      </c>
      <c r="H13" s="25">
        <f>F13+G13+0</f>
        <v>3582.6681273999998</v>
      </c>
    </row>
    <row r="14" spans="1:8" ht="30.75" thickBot="1">
      <c r="A14" s="41" t="s">
        <v>23</v>
      </c>
      <c r="B14" s="12" t="s">
        <v>18</v>
      </c>
      <c r="C14" s="13" t="s">
        <v>10</v>
      </c>
      <c r="D14" s="13">
        <v>21979</v>
      </c>
      <c r="E14" s="27">
        <v>2.15117</v>
      </c>
      <c r="F14" s="19">
        <f>D14*E14</f>
        <v>47280.565430000002</v>
      </c>
      <c r="G14" s="19">
        <f>F14*1.18-F14</f>
        <v>8510.5017774000007</v>
      </c>
      <c r="H14" s="20">
        <f>F14+G14</f>
        <v>55791.067207400003</v>
      </c>
    </row>
    <row r="15" spans="1:8" ht="30">
      <c r="A15" s="43"/>
      <c r="B15" s="3" t="s">
        <v>19</v>
      </c>
      <c r="C15" s="10" t="s">
        <v>10</v>
      </c>
      <c r="D15" s="10">
        <v>2367</v>
      </c>
      <c r="E15" s="27">
        <v>2.15117</v>
      </c>
      <c r="F15" s="11">
        <f>D15*E15</f>
        <v>5091.8193899999997</v>
      </c>
      <c r="G15" s="11">
        <f>F15*1.18-F15</f>
        <v>916.52749019999919</v>
      </c>
      <c r="H15" s="21">
        <f>F15+G15</f>
        <v>6008.3468801999989</v>
      </c>
    </row>
    <row r="16" spans="1:8" ht="30">
      <c r="A16" s="43"/>
      <c r="B16" s="2" t="s">
        <v>29</v>
      </c>
      <c r="C16" s="10" t="s">
        <v>10</v>
      </c>
      <c r="D16" s="10">
        <v>4061</v>
      </c>
      <c r="E16" s="10">
        <v>1.9772099999999999</v>
      </c>
      <c r="F16" s="11">
        <f>D16*E16</f>
        <v>8029.4498100000001</v>
      </c>
      <c r="G16" s="11">
        <f>F16*1.18-F16</f>
        <v>1445.3009657999992</v>
      </c>
      <c r="H16" s="21">
        <f>F16+G16-0</f>
        <v>9474.7507757999992</v>
      </c>
    </row>
    <row r="17" spans="1:8" ht="30.75" thickBot="1">
      <c r="A17" s="42"/>
      <c r="B17" s="15" t="s">
        <v>28</v>
      </c>
      <c r="C17" s="16" t="s">
        <v>10</v>
      </c>
      <c r="D17" s="16">
        <v>437</v>
      </c>
      <c r="E17" s="10">
        <v>1.9772099999999999</v>
      </c>
      <c r="F17" s="22">
        <f>D17*E17</f>
        <v>864.04076999999995</v>
      </c>
      <c r="G17" s="22">
        <f>F17*1.18-F17</f>
        <v>155.52733859999989</v>
      </c>
      <c r="H17" s="23">
        <f>F17+G17</f>
        <v>1019.5681085999998</v>
      </c>
    </row>
  </sheetData>
  <mergeCells count="7">
    <mergeCell ref="A12:A13"/>
    <mergeCell ref="A14:A17"/>
    <mergeCell ref="A1:H1"/>
    <mergeCell ref="A3:A4"/>
    <mergeCell ref="A5:A6"/>
    <mergeCell ref="B7:H7"/>
    <mergeCell ref="A8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2014</vt:lpstr>
      <vt:lpstr>2015 1 кв.</vt:lpstr>
      <vt:lpstr>2015 2 кв.</vt:lpstr>
      <vt:lpstr>2017 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2017-04-13T06:42:18Z</dcterms:modified>
</cp:coreProperties>
</file>